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FFICIOUNICOCONTRATTIERISORSE\Costanzo\GARE 2021\Programmazione 2022-23-24 (5)\"/>
    </mc:Choice>
  </mc:AlternateContent>
  <bookViews>
    <workbookView xWindow="0" yWindow="0" windowWidth="19200" windowHeight="6465"/>
  </bookViews>
  <sheets>
    <sheet name="SCHEDA forniture e Servizi SpI " sheetId="3" r:id="rId1"/>
    <sheet name="Foglio1" sheetId="4" r:id="rId2"/>
  </sheets>
  <definedNames>
    <definedName name="_xlnm.Print_Area" localSheetId="0">'SCHEDA forniture e Servizi SpI '!$A$1:$J$66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3" l="1"/>
  <c r="F38" i="3"/>
  <c r="E17" i="3"/>
  <c r="E42" i="3" l="1"/>
  <c r="E41" i="3"/>
  <c r="F21" i="3"/>
  <c r="E22" i="3"/>
  <c r="E12" i="3"/>
  <c r="F8" i="3"/>
  <c r="F31" i="3"/>
  <c r="F16" i="3"/>
  <c r="E4" i="3"/>
  <c r="F20" i="3" l="1"/>
  <c r="F24" i="3" l="1"/>
  <c r="F23" i="3" l="1"/>
  <c r="E14" i="3" l="1"/>
  <c r="H11" i="3" l="1"/>
  <c r="G11" i="3" s="1"/>
  <c r="F57" i="3" l="1"/>
  <c r="E54" i="3"/>
  <c r="F29" i="3"/>
  <c r="H24" i="3"/>
  <c r="H15" i="3"/>
  <c r="F15" i="3"/>
  <c r="H13" i="3"/>
  <c r="H12" i="3"/>
  <c r="H10" i="3"/>
  <c r="F10" i="3"/>
  <c r="H9" i="3"/>
  <c r="F9" i="3"/>
  <c r="H32" i="3" l="1"/>
  <c r="G21" i="3"/>
  <c r="H7" i="3" l="1"/>
  <c r="G56" i="3" l="1"/>
  <c r="E56" i="3"/>
  <c r="F48" i="3"/>
  <c r="H47" i="3"/>
  <c r="G46" i="3"/>
  <c r="F45" i="3"/>
  <c r="H44" i="3"/>
  <c r="F44" i="3"/>
  <c r="G43" i="3"/>
  <c r="H27" i="3"/>
  <c r="F19" i="3"/>
  <c r="H18" i="3"/>
  <c r="F18" i="3"/>
  <c r="F12" i="3"/>
  <c r="E5" i="3"/>
  <c r="F27" i="3"/>
  <c r="G4" i="3" l="1"/>
  <c r="H55" i="3"/>
  <c r="G55" i="3" s="1"/>
  <c r="F55" i="3"/>
  <c r="E55" i="3" s="1"/>
  <c r="F53" i="3"/>
  <c r="G52" i="3"/>
  <c r="E52" i="3"/>
  <c r="E37" i="3"/>
  <c r="E34" i="3"/>
  <c r="G36" i="3"/>
  <c r="E36" i="3"/>
  <c r="G26" i="3"/>
  <c r="E26" i="3"/>
  <c r="G25" i="3"/>
  <c r="H23" i="3"/>
  <c r="F6" i="3"/>
  <c r="F32" i="3" l="1"/>
  <c r="G51" i="3"/>
  <c r="G49" i="3"/>
  <c r="K5" i="4" l="1"/>
  <c r="K6" i="4" s="1"/>
  <c r="I6" i="4"/>
  <c r="G8" i="4" s="1"/>
  <c r="K8" i="4" l="1"/>
  <c r="F13" i="3"/>
  <c r="G50" i="3" l="1"/>
  <c r="E11" i="3" l="1"/>
  <c r="F39" i="3" l="1"/>
  <c r="E43" i="3" l="1"/>
  <c r="E25" i="3"/>
  <c r="E40" i="3" l="1"/>
  <c r="E35" i="3"/>
  <c r="E33" i="3"/>
  <c r="E30" i="3"/>
  <c r="E28" i="3"/>
</calcChain>
</file>

<file path=xl/sharedStrings.xml><?xml version="1.0" encoding="utf-8"?>
<sst xmlns="http://schemas.openxmlformats.org/spreadsheetml/2006/main" count="161" uniqueCount="103">
  <si>
    <t>SEDE</t>
  </si>
  <si>
    <t>Progressivo</t>
  </si>
  <si>
    <r>
      <rPr>
        <b/>
        <sz val="18"/>
        <color theme="1"/>
        <rFont val="Calibri"/>
        <family val="2"/>
        <scheme val="minor"/>
      </rPr>
      <t>CODICE UNICO PROGETTO 
(CUP)</t>
    </r>
    <r>
      <rPr>
        <b/>
        <sz val="16"/>
        <color theme="1"/>
        <rFont val="Calibri"/>
        <family val="2"/>
        <scheme val="minor"/>
      </rPr>
      <t xml:space="preserve">
- ove previsto -</t>
    </r>
  </si>
  <si>
    <t>DESCRIZIONE INTERVENTO</t>
  </si>
  <si>
    <t>IMPORTO CONTRATTUALE PREVISTO</t>
  </si>
  <si>
    <r>
      <rPr>
        <b/>
        <sz val="22"/>
        <color theme="1"/>
        <rFont val="Calibri"/>
        <family val="2"/>
        <scheme val="minor"/>
      </rPr>
      <t>NOTE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Specificare se trattasi di intervento previsto per la prima volta o riproposto (in quanto già inserito in una precedente programmazione, ma non ancora aggiudicato)</t>
    </r>
  </si>
  <si>
    <t xml:space="preserve">Ulteriori chiarimenti
</t>
  </si>
  <si>
    <t xml:space="preserve">2022
SENZA IVA
</t>
  </si>
  <si>
    <t xml:space="preserve">2022
CON IVA
</t>
  </si>
  <si>
    <t xml:space="preserve">2023
SENZA IVA
</t>
  </si>
  <si>
    <t xml:space="preserve">2023
CON IVA
</t>
  </si>
  <si>
    <t>CDS-SpI</t>
  </si>
  <si>
    <t xml:space="preserve">Hosting Protocollo Folium ed acquisto Sigillo qualificato </t>
  </si>
  <si>
    <t>E' prevista anche la programmazione 2022 nel caso in cui il nuovo contratto venisse stipulato prima del 31/12/2022</t>
  </si>
  <si>
    <t>Progetto fascicolazione elettronica Folium (off-Siga)</t>
  </si>
  <si>
    <t xml:space="preserve">Oneri da riconoscere alla Centrale di committenza per Futura gara Sviluppo Software (in sostituzione della Convezione SGI) </t>
  </si>
  <si>
    <t>Nuovo contratto da stipulare nel 2022</t>
  </si>
  <si>
    <t xml:space="preserve">Futura gara Sviluppo Software (in sostituzione della Convezione SGI) </t>
  </si>
  <si>
    <t>Nuovo contratto da stipulare nel 2023</t>
  </si>
  <si>
    <t>Conservazione  (licenze, applicativi, assistenza e hosting)</t>
  </si>
  <si>
    <t>Stima Adesione a Convezione per 5 anni</t>
  </si>
  <si>
    <t>Fornitura licenze software per ambienti operativi  funzionali al progetto SGI
Middleware (Canoni) - Prodotti multipli</t>
  </si>
  <si>
    <t xml:space="preserve">Stack software non Oracle   </t>
  </si>
  <si>
    <t>Consulenza Oracle per implementazione RAC Database e documentale e supporto problema performance documentale</t>
  </si>
  <si>
    <t>Per supporto Oracle finalizzato alla implementazione del RAC alla creazione del DWH e migrazione al cloud</t>
  </si>
  <si>
    <t>servizio di supporto all’utilizzo di licenze Oracle utili al corretto funzionamento del sistema informativo della Giustizia amministrativa  (Canoni di assistenza)</t>
  </si>
  <si>
    <t xml:space="preserve">Contratto di supporto e manutenzione annuale relativo al Contratto di acquisto licenze Oracle - SIGA </t>
  </si>
  <si>
    <t>Licenze Oracle
e manutenzione ordinaria (solo primo anno) per Processo Amministrativo
Telematico (SIGA), DWH ed altri usi
Convenzione Consip Multibrand – Oracle Lotto 1 (Acquisto Licenze)</t>
  </si>
  <si>
    <t>Fornitura licenze software per ambienti operativi  funzionali al progetto SGI
Middleware (Acquisto) - Prodotti multipli</t>
  </si>
  <si>
    <t>Fornitura Licenze Sw per ambienti operativi funzionali al progetto DWH (Acquisto) Prodotti multipli</t>
  </si>
  <si>
    <t>Software necessario per oscuramento automatico dei dati sensibili sulle sentenze pubblicate</t>
  </si>
  <si>
    <t>Installazione del sistema Startweb presso i TT.AA.RR.</t>
  </si>
  <si>
    <t xml:space="preserve">Accesso Indice INI-PEC_ Integrazione portale del magistrato </t>
  </si>
  <si>
    <t>Acquisto lettori badge</t>
  </si>
  <si>
    <t>MANUTENZIONE ORDINARIA E ASSISTENZA STRAORDINARIA DEL SOFTWARE SEBINA PRESSO CDS E N. 3 TAR IN COLLEGAMENTO CON IL POLO DEL MINISTERO DI GIUSTIZIA</t>
  </si>
  <si>
    <t>scadenza contratto prevista per il 30/04/2022;
In attesa della Richiesta dell’Ufficio amministrativo per le biblioteche del Consiglio di Stato per il rinnovo del contratto con riferimento ai servizi da includere</t>
  </si>
  <si>
    <t xml:space="preserve">Servizi di connettività nell'ambito del SPC– CIG DERIVATO 6888133B29 (Sostituirà attuale contratto Vodafone) </t>
  </si>
  <si>
    <t>Servizi Cloud</t>
  </si>
  <si>
    <t xml:space="preserve">Telefonia Mobile </t>
  </si>
  <si>
    <t>E' prevista la programmazione sia nel 2022 che nel 2023 in quanto non è certa la data di adesione alla nuova Convenzione  (la convenzione attuale scade nell'ultimo trimestre 2022)</t>
  </si>
  <si>
    <t xml:space="preserve">Fornirura licenze d'uso per servizi Microsoft Office365 e applicazioni </t>
  </si>
  <si>
    <t>La previsione 2022 riguarda una possibile variazione del contratto in  essere per subentrate esigenze, e che richieda l'acquisizione di un nuovo CIG
La previsione 2023 è relativa al rinnovo a scadenza del contratto pluriennale</t>
  </si>
  <si>
    <t xml:space="preserve">servizio di supporto Microsoft Premier standard </t>
  </si>
  <si>
    <t>Rinnovi annuali</t>
  </si>
  <si>
    <t>Acquisto/Rinnovo licenze per Data Center o DR</t>
  </si>
  <si>
    <t>Fornitura licenze software per ambienti operativi funzionali al progetto SGI
Parte infrastrutture (Canoni) - Prodotti multipli</t>
  </si>
  <si>
    <t>Stack software di dettaglio (Elenco specifico prodotti) 
da definire a valle del progetto esecutivo</t>
  </si>
  <si>
    <t>Fornitura licenze software per ambienti operativi funzionali al progetto SGI
Parte infrastrutture (Acquisto) - Prodotti multipli</t>
  </si>
  <si>
    <t>Rinnovo manutenzione Nexus e apparati CED</t>
  </si>
  <si>
    <t>Rinnovo contratto di manutenzione server DELL Centro Stella</t>
  </si>
  <si>
    <t xml:space="preserve">E' prevista anche la programmazione 2022 nel caso in cui il nuovo contratto venisse stipulato prima del 31/12/2022       </t>
  </si>
  <si>
    <t xml:space="preserve">Acquisizione servizio streaming (30 gg) </t>
  </si>
  <si>
    <t xml:space="preserve">Servizio  CASELLE PEC </t>
  </si>
  <si>
    <t xml:space="preserve">Acquisto materiale informatico di facile consumo </t>
  </si>
  <si>
    <t>Acquisti periodici</t>
  </si>
  <si>
    <t>Progetto assessment rete e network monitoring con eventuale acquisto sw</t>
  </si>
  <si>
    <t>Acquisti necessari al corretto funzionamento ordinario dell'infrastruttura di networking</t>
  </si>
  <si>
    <t>Acquisto PDL per le esigenze dell'amministrazione</t>
  </si>
  <si>
    <t>Acquisto stampanti per uffici in Convenzione Consip</t>
  </si>
  <si>
    <t>Acquisto stampanti multifunzione per magistrati</t>
  </si>
  <si>
    <t>Acquisti necessari al corretto funzionamento ordinario dell'infrastruttura IT</t>
  </si>
  <si>
    <t xml:space="preserve">Allestimento Sala per videoconferenza </t>
  </si>
  <si>
    <t xml:space="preserve">Interventi per sistemazione f.o. Palazzo Spada </t>
  </si>
  <si>
    <t>Potenziamento strumenti di Cybersecurity (antivirus/antimalware, piattaforme di Cyber Intelligence, software, servizi professionali) ed identità digitale (certificati, marche temporali, ecc.)</t>
  </si>
  <si>
    <t>Affidamento o estensione contratti dei servizi di Cloud Computing, di Sicurezza, di Realizzazione di Portali e Servizi on-line e di Cooperazione Applicativa per le PA</t>
  </si>
  <si>
    <t>Fornitura soluzione documentale sito internet</t>
  </si>
  <si>
    <t>Contratto biennale (ex Alfresco)</t>
  </si>
  <si>
    <t xml:space="preserve">Contratto 2021/2022 </t>
  </si>
  <si>
    <t>Soluzione portale e content management per sito internet</t>
  </si>
  <si>
    <t>Contratto biennale (ex Liferay)</t>
  </si>
  <si>
    <t>Contratto 2021/2022</t>
  </si>
  <si>
    <t>Affidamento della fornitura del prodotto software  motore di ricerca per sito</t>
  </si>
  <si>
    <t>Contratto biennale (Solr o Elastic search)</t>
  </si>
  <si>
    <t xml:space="preserve">Affidamento del servizio di consultazione in ambito intranet della G.A. del sistema Leggi d’Italia per la P.A. – Soc. Wolters Kluwert Italia S.r.l. di Milano </t>
  </si>
  <si>
    <t>Contratto biennale</t>
  </si>
  <si>
    <t xml:space="preserve">Banche dati Il Foro Italiano </t>
  </si>
  <si>
    <t>IVA 22%</t>
  </si>
  <si>
    <t xml:space="preserve">Banche dati IL SOLE 24 ORE </t>
  </si>
  <si>
    <t>IVA 4%</t>
  </si>
  <si>
    <t>Banche dati  LexItalia - Giuriconsult</t>
  </si>
  <si>
    <t xml:space="preserve"> Contratto annuale</t>
  </si>
  <si>
    <t xml:space="preserve">Banche dati De Jure(Giuffrè) </t>
  </si>
  <si>
    <t>Servizio di traduzione automatica</t>
  </si>
  <si>
    <t xml:space="preserve">Piattaforma Concorsi on line </t>
  </si>
  <si>
    <t>Formazione</t>
  </si>
  <si>
    <t xml:space="preserve">Sostituzione Contratto SPC Cloud lotto 4 </t>
  </si>
  <si>
    <t>Il contratto lotto4 scade a luglio 2022</t>
  </si>
  <si>
    <t>Contratti trasversali al Servizio per l'Informatica</t>
  </si>
  <si>
    <t>Contratti attribuibili all'Ufficio UAS</t>
  </si>
  <si>
    <t>Contratti attribuibili all'Ufficio UCRSSFDI</t>
  </si>
  <si>
    <t>licenze 2019</t>
  </si>
  <si>
    <t>licenze 2020</t>
  </si>
  <si>
    <t>licenze 2021</t>
  </si>
  <si>
    <t>TOTALE</t>
  </si>
  <si>
    <t>IVA INCLUSA</t>
  </si>
  <si>
    <t>Contratto di supporto e manutenzione annuale relativo al Contratto di acquisto licenze Oracle - SIGA; incremento per il 2023 dovuto all'incremento del numero licenze per Conservazione sostitutiva</t>
  </si>
  <si>
    <t>L'importo comprende il potenziale acquisto di Elastic search</t>
  </si>
  <si>
    <t>Contratto a consumo con la società
Eltime s.r.l.\ per forniture di servizi complementari al funzionamento del sistema di
gestione presenze (e di manutenzione evolutiva)</t>
  </si>
  <si>
    <t>Rinnovo licenze per il sistema di backup della G.A.</t>
  </si>
  <si>
    <t>COMMVAULT o tool software equivalenti
Rinnovi annuali</t>
  </si>
  <si>
    <t xml:space="preserve">Acquisizione di licenze per sistemi di virtualizzazione per Disaster Recovery  o Business Continuity della G.A </t>
  </si>
  <si>
    <t>VMWARE o tool software equivalenti</t>
  </si>
  <si>
    <t xml:space="preserve">SCHEDA  A
PROGRAMMAZIONE BIENNALE 2022 - 2023 FORNITURE E SERVIZI - 
Direzione Generale per le risorse informatiche e la statistica
Aggiornamento al 13 ottobre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</si>
</sst>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rgb="FF92D050"/>
      <name val="Arial"/>
      <family val="2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name val="Arial"/>
    </font>
    <font>
      <b/>
      <sz val="18"/>
      <color theme="1"/>
      <name val="Arial"/>
    </font>
    <font>
      <sz val="18"/>
      <color rgb="FF000000"/>
      <name val="Arial"/>
      <family val="2"/>
    </font>
    <font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00000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6" borderId="0" applyNumberFormat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7" borderId="1" xfId="0" applyFill="1" applyBorder="1"/>
    <xf numFmtId="0" fontId="0" fillId="4" borderId="1" xfId="0" applyFill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6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0" fillId="8" borderId="0" xfId="0" applyFill="1"/>
    <xf numFmtId="4" fontId="0" fillId="0" borderId="0" xfId="0" applyNumberFormat="1"/>
    <xf numFmtId="9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1" fillId="5" borderId="1" xfId="1" applyFont="1" applyFill="1" applyBorder="1" applyAlignment="1" applyProtection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0" fillId="0" borderId="2" xfId="0" applyBorder="1"/>
    <xf numFmtId="0" fontId="8" fillId="0" borderId="1" xfId="0" applyFont="1" applyBorder="1" applyAlignment="1">
      <alignment vertical="center"/>
    </xf>
    <xf numFmtId="0" fontId="2" fillId="5" borderId="1" xfId="1" applyFont="1" applyFill="1" applyBorder="1" applyAlignment="1" applyProtection="1">
      <alignment vertical="center" wrapText="1"/>
    </xf>
    <xf numFmtId="0" fontId="20" fillId="7" borderId="1" xfId="0" applyFont="1" applyFill="1" applyBorder="1" applyAlignment="1">
      <alignment vertical="center" wrapText="1"/>
    </xf>
    <xf numFmtId="4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9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4" fillId="7" borderId="1" xfId="0" applyFont="1" applyFill="1" applyBorder="1"/>
    <xf numFmtId="0" fontId="20" fillId="4" borderId="1" xfId="0" applyFont="1" applyFill="1" applyBorder="1" applyAlignment="1">
      <alignment vertical="center" wrapText="1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61"/>
  <sheetViews>
    <sheetView tabSelected="1" topLeftCell="A7" zoomScale="55" zoomScaleNormal="55" zoomScalePageLayoutView="30" workbookViewId="0">
      <selection activeCell="J1" sqref="J1"/>
    </sheetView>
  </sheetViews>
  <sheetFormatPr defaultRowHeight="15" x14ac:dyDescent="0.25"/>
  <cols>
    <col min="1" max="1" width="16.85546875" customWidth="1"/>
    <col min="2" max="2" width="40" customWidth="1"/>
    <col min="3" max="3" width="30.140625" customWidth="1"/>
    <col min="4" max="4" width="54.5703125" customWidth="1"/>
    <col min="5" max="5" width="43.5703125" customWidth="1"/>
    <col min="6" max="8" width="47.7109375" customWidth="1"/>
    <col min="9" max="9" width="74.5703125" customWidth="1"/>
    <col min="10" max="10" width="93.7109375" bestFit="1" customWidth="1"/>
  </cols>
  <sheetData>
    <row r="1" spans="1:211" ht="307.5" customHeight="1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</row>
    <row r="2" spans="1:211" ht="37.5" customHeight="1" x14ac:dyDescent="0.25">
      <c r="A2" s="62" t="s">
        <v>0</v>
      </c>
      <c r="B2" s="62" t="s">
        <v>1</v>
      </c>
      <c r="C2" s="61" t="s">
        <v>2</v>
      </c>
      <c r="D2" s="57" t="s">
        <v>3</v>
      </c>
      <c r="E2" s="60" t="s">
        <v>4</v>
      </c>
      <c r="F2" s="60"/>
      <c r="G2" s="60"/>
      <c r="H2" s="60"/>
      <c r="I2" s="59" t="s">
        <v>5</v>
      </c>
      <c r="J2" s="57" t="s">
        <v>6</v>
      </c>
    </row>
    <row r="3" spans="1:211" ht="138.94999999999999" customHeight="1" x14ac:dyDescent="0.25">
      <c r="A3" s="62"/>
      <c r="B3" s="62"/>
      <c r="C3" s="61"/>
      <c r="D3" s="57"/>
      <c r="E3" s="1" t="s">
        <v>7</v>
      </c>
      <c r="F3" s="2" t="s">
        <v>8</v>
      </c>
      <c r="G3" s="1" t="s">
        <v>9</v>
      </c>
      <c r="H3" s="2" t="s">
        <v>10</v>
      </c>
      <c r="I3" s="59"/>
      <c r="J3" s="57"/>
    </row>
    <row r="4" spans="1:211" ht="138.94999999999999" customHeight="1" x14ac:dyDescent="0.25">
      <c r="A4" s="35" t="s">
        <v>11</v>
      </c>
      <c r="B4" s="12">
        <v>1</v>
      </c>
      <c r="C4" s="9"/>
      <c r="D4" s="36" t="s">
        <v>12</v>
      </c>
      <c r="E4" s="8">
        <f>+F4/1.22</f>
        <v>57377.049180327871</v>
      </c>
      <c r="F4" s="7">
        <v>70000</v>
      </c>
      <c r="G4" s="8">
        <f>H4/1.22</f>
        <v>57377.049180327871</v>
      </c>
      <c r="H4" s="7">
        <v>70000</v>
      </c>
      <c r="I4" s="13" t="s">
        <v>13</v>
      </c>
      <c r="J4" s="14"/>
    </row>
    <row r="5" spans="1:211" ht="138.94999999999999" customHeight="1" x14ac:dyDescent="0.25">
      <c r="A5" s="35" t="s">
        <v>11</v>
      </c>
      <c r="B5" s="12">
        <v>2</v>
      </c>
      <c r="C5" s="9"/>
      <c r="D5" s="32" t="s">
        <v>14</v>
      </c>
      <c r="E5" s="8">
        <f>F5/1.22</f>
        <v>122950.81967213115</v>
      </c>
      <c r="F5" s="7">
        <v>150000</v>
      </c>
      <c r="G5" s="8"/>
      <c r="H5" s="7"/>
      <c r="I5" s="12"/>
      <c r="J5" s="12"/>
    </row>
    <row r="6" spans="1:211" ht="138.94999999999999" customHeight="1" x14ac:dyDescent="0.25">
      <c r="A6" s="35" t="s">
        <v>11</v>
      </c>
      <c r="B6" s="12">
        <v>3</v>
      </c>
      <c r="C6" s="10"/>
      <c r="D6" s="33" t="s">
        <v>15</v>
      </c>
      <c r="E6" s="48">
        <v>250000</v>
      </c>
      <c r="F6" s="7">
        <f>+E6*1.22</f>
        <v>305000</v>
      </c>
      <c r="G6" s="8"/>
      <c r="H6" s="7"/>
      <c r="I6" s="13" t="s">
        <v>16</v>
      </c>
      <c r="J6" s="12"/>
    </row>
    <row r="7" spans="1:211" ht="138.94999999999999" customHeight="1" x14ac:dyDescent="0.25">
      <c r="A7" s="35" t="s">
        <v>11</v>
      </c>
      <c r="B7" s="12">
        <v>4</v>
      </c>
      <c r="C7" s="10"/>
      <c r="D7" s="33" t="s">
        <v>17</v>
      </c>
      <c r="E7" s="4"/>
      <c r="F7" s="7"/>
      <c r="G7" s="8">
        <v>20000000</v>
      </c>
      <c r="H7" s="7">
        <f>G7*1.22</f>
        <v>24400000</v>
      </c>
      <c r="I7" s="13" t="s">
        <v>18</v>
      </c>
      <c r="J7" s="12"/>
    </row>
    <row r="8" spans="1:211" ht="138.94999999999999" customHeight="1" x14ac:dyDescent="0.25">
      <c r="A8" s="35"/>
      <c r="B8" s="12">
        <v>5</v>
      </c>
      <c r="C8" s="10"/>
      <c r="D8" s="33" t="s">
        <v>19</v>
      </c>
      <c r="E8" s="47">
        <v>3500000</v>
      </c>
      <c r="F8" s="7">
        <f>3500000*1.22</f>
        <v>4270000</v>
      </c>
      <c r="G8" s="8"/>
      <c r="H8" s="7"/>
      <c r="I8" s="13" t="s">
        <v>20</v>
      </c>
      <c r="J8" s="12"/>
    </row>
    <row r="9" spans="1:211" ht="142.5" customHeight="1" x14ac:dyDescent="0.25">
      <c r="A9" s="35" t="s">
        <v>11</v>
      </c>
      <c r="B9" s="12">
        <v>6</v>
      </c>
      <c r="C9" s="10"/>
      <c r="D9" s="37" t="s">
        <v>21</v>
      </c>
      <c r="E9" s="48">
        <v>200000</v>
      </c>
      <c r="F9" s="49">
        <f>E9*1.22</f>
        <v>244000</v>
      </c>
      <c r="G9" s="48">
        <v>200000</v>
      </c>
      <c r="H9" s="49">
        <f>G9*1.22</f>
        <v>244000</v>
      </c>
      <c r="I9" s="50" t="s">
        <v>22</v>
      </c>
      <c r="J9" s="12"/>
    </row>
    <row r="10" spans="1:211" ht="123.95" customHeight="1" x14ac:dyDescent="0.25">
      <c r="A10" s="35" t="s">
        <v>11</v>
      </c>
      <c r="B10" s="12">
        <v>7</v>
      </c>
      <c r="C10" s="10"/>
      <c r="D10" s="37" t="s">
        <v>23</v>
      </c>
      <c r="E10" s="8">
        <v>100000</v>
      </c>
      <c r="F10" s="7">
        <f>E10*1.22</f>
        <v>122000</v>
      </c>
      <c r="G10" s="8">
        <v>100000</v>
      </c>
      <c r="H10" s="7">
        <f>G10*1.22</f>
        <v>122000</v>
      </c>
      <c r="I10" s="13" t="s">
        <v>24</v>
      </c>
      <c r="J10" s="12"/>
    </row>
    <row r="11" spans="1:211" ht="157.5" customHeight="1" x14ac:dyDescent="0.25">
      <c r="A11" s="35" t="s">
        <v>11</v>
      </c>
      <c r="B11" s="12">
        <v>8</v>
      </c>
      <c r="C11" s="10"/>
      <c r="D11" s="33" t="s">
        <v>25</v>
      </c>
      <c r="E11" s="8">
        <f t="shared" ref="E11" si="0">+F11/1.22</f>
        <v>450819.67213114753</v>
      </c>
      <c r="F11" s="7">
        <v>550000</v>
      </c>
      <c r="G11" s="8">
        <f>+H11/1.22</f>
        <v>907786.88524590165</v>
      </c>
      <c r="H11" s="7">
        <f>650000+(375000*1.22)</f>
        <v>1107500</v>
      </c>
      <c r="I11" s="13" t="s">
        <v>95</v>
      </c>
      <c r="J11" s="27"/>
    </row>
    <row r="12" spans="1:211" s="24" customFormat="1" ht="198.75" customHeight="1" x14ac:dyDescent="0.25">
      <c r="A12" s="35" t="s">
        <v>11</v>
      </c>
      <c r="B12" s="12">
        <v>9</v>
      </c>
      <c r="C12" s="10"/>
      <c r="D12" s="33" t="s">
        <v>27</v>
      </c>
      <c r="E12" s="8">
        <f>300000</f>
        <v>300000</v>
      </c>
      <c r="F12" s="7">
        <f>+E12*1.22</f>
        <v>366000</v>
      </c>
      <c r="G12" s="8">
        <v>180000</v>
      </c>
      <c r="H12" s="7">
        <f>+G12*1.22</f>
        <v>219600</v>
      </c>
      <c r="I12" s="13" t="s">
        <v>26</v>
      </c>
      <c r="J12" s="5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</row>
    <row r="13" spans="1:211" s="24" customFormat="1" ht="194.45" customHeight="1" x14ac:dyDescent="0.25">
      <c r="A13" s="35" t="s">
        <v>11</v>
      </c>
      <c r="B13" s="12">
        <v>10</v>
      </c>
      <c r="C13" s="10"/>
      <c r="D13" s="37" t="s">
        <v>28</v>
      </c>
      <c r="E13" s="48">
        <v>500000</v>
      </c>
      <c r="F13" s="7">
        <f>E13*1.22</f>
        <v>610000</v>
      </c>
      <c r="G13" s="8">
        <v>200000</v>
      </c>
      <c r="H13" s="7">
        <f>G13*1.22</f>
        <v>244000</v>
      </c>
      <c r="I13" s="13" t="s">
        <v>96</v>
      </c>
      <c r="J13" s="2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</row>
    <row r="14" spans="1:211" s="24" customFormat="1" ht="194.45" customHeight="1" x14ac:dyDescent="0.25">
      <c r="A14" s="35" t="s">
        <v>11</v>
      </c>
      <c r="B14" s="12">
        <v>11</v>
      </c>
      <c r="C14" s="10"/>
      <c r="D14" s="33" t="s">
        <v>29</v>
      </c>
      <c r="E14" s="8">
        <f>F14/1.22</f>
        <v>409836.06557377049</v>
      </c>
      <c r="F14" s="7">
        <v>500000</v>
      </c>
      <c r="G14" s="8"/>
      <c r="H14" s="7"/>
      <c r="I14" s="13"/>
      <c r="J14" s="4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</row>
    <row r="15" spans="1:211" ht="123.95" customHeight="1" x14ac:dyDescent="0.25">
      <c r="A15" s="35" t="s">
        <v>11</v>
      </c>
      <c r="B15" s="12">
        <v>12</v>
      </c>
      <c r="C15" s="10"/>
      <c r="D15" s="33" t="s">
        <v>30</v>
      </c>
      <c r="E15" s="8">
        <v>250000</v>
      </c>
      <c r="F15" s="7">
        <f>E15*1.22</f>
        <v>305000</v>
      </c>
      <c r="G15" s="8">
        <v>250000</v>
      </c>
      <c r="H15" s="7">
        <f>G15*1.22</f>
        <v>305000</v>
      </c>
      <c r="I15" s="21"/>
      <c r="J15" s="21"/>
    </row>
    <row r="16" spans="1:211" ht="162" customHeight="1" x14ac:dyDescent="0.25">
      <c r="A16" s="45" t="s">
        <v>11</v>
      </c>
      <c r="B16" s="12">
        <v>13</v>
      </c>
      <c r="C16" s="52"/>
      <c r="D16" s="37" t="s">
        <v>31</v>
      </c>
      <c r="E16" s="48">
        <v>40000</v>
      </c>
      <c r="F16" s="49">
        <f>E16*1.22</f>
        <v>48800</v>
      </c>
      <c r="G16" s="8"/>
      <c r="H16" s="7"/>
      <c r="I16" s="27"/>
      <c r="J16" s="27"/>
    </row>
    <row r="17" spans="1:10" ht="162.75" x14ac:dyDescent="0.25">
      <c r="A17" s="35" t="s">
        <v>11</v>
      </c>
      <c r="B17" s="12">
        <v>14</v>
      </c>
      <c r="C17" s="10"/>
      <c r="D17" s="33" t="s">
        <v>97</v>
      </c>
      <c r="E17" s="8">
        <f>+F17/1.22</f>
        <v>54098.360655737706</v>
      </c>
      <c r="F17" s="7">
        <v>66000</v>
      </c>
      <c r="G17" s="8"/>
      <c r="H17" s="7"/>
      <c r="I17" s="21"/>
      <c r="J17" s="27"/>
    </row>
    <row r="18" spans="1:10" ht="123.95" customHeight="1" x14ac:dyDescent="0.25">
      <c r="A18" s="35" t="s">
        <v>11</v>
      </c>
      <c r="B18" s="12">
        <v>15</v>
      </c>
      <c r="C18" s="10"/>
      <c r="D18" s="33" t="s">
        <v>32</v>
      </c>
      <c r="E18" s="8">
        <v>90000</v>
      </c>
      <c r="F18" s="7">
        <f t="shared" ref="F18" si="1">+E18*1.22</f>
        <v>109800</v>
      </c>
      <c r="G18" s="8">
        <v>90000</v>
      </c>
      <c r="H18" s="7">
        <f>+G18*1.22</f>
        <v>109800</v>
      </c>
      <c r="I18" s="21"/>
      <c r="J18" s="27"/>
    </row>
    <row r="19" spans="1:10" ht="123.95" customHeight="1" x14ac:dyDescent="0.25">
      <c r="A19" s="35" t="s">
        <v>11</v>
      </c>
      <c r="B19" s="12">
        <v>16</v>
      </c>
      <c r="C19" s="52"/>
      <c r="D19" s="37" t="s">
        <v>33</v>
      </c>
      <c r="E19" s="48">
        <v>45000</v>
      </c>
      <c r="F19" s="49">
        <f>+E19*1.22</f>
        <v>54900</v>
      </c>
      <c r="G19" s="43"/>
      <c r="H19" s="44"/>
      <c r="I19" s="27"/>
      <c r="J19" s="27"/>
    </row>
    <row r="20" spans="1:10" ht="162.75" x14ac:dyDescent="0.25">
      <c r="A20" s="35" t="s">
        <v>11</v>
      </c>
      <c r="B20" s="12">
        <v>17</v>
      </c>
      <c r="C20" s="10"/>
      <c r="D20" s="33" t="s">
        <v>34</v>
      </c>
      <c r="E20" s="41">
        <v>40000</v>
      </c>
      <c r="F20" s="7">
        <f>+E20*1.22</f>
        <v>48800</v>
      </c>
      <c r="G20" s="41"/>
      <c r="H20" s="7"/>
      <c r="I20" s="42" t="s">
        <v>35</v>
      </c>
      <c r="J20" s="14"/>
    </row>
    <row r="21" spans="1:10" ht="220.5" customHeight="1" x14ac:dyDescent="0.25">
      <c r="A21" s="35" t="s">
        <v>11</v>
      </c>
      <c r="B21" s="12">
        <v>18</v>
      </c>
      <c r="C21" s="11"/>
      <c r="D21" s="38" t="s">
        <v>36</v>
      </c>
      <c r="E21" s="8">
        <v>350000</v>
      </c>
      <c r="F21" s="7">
        <f>350000*1.22</f>
        <v>427000</v>
      </c>
      <c r="G21" s="8">
        <f>+H21/1.22</f>
        <v>10655737.704918033</v>
      </c>
      <c r="H21" s="7">
        <v>13000000</v>
      </c>
      <c r="I21" s="13"/>
      <c r="J21" s="27"/>
    </row>
    <row r="22" spans="1:10" ht="220.5" customHeight="1" x14ac:dyDescent="0.25">
      <c r="A22" s="35"/>
      <c r="B22" s="12">
        <v>19</v>
      </c>
      <c r="C22" s="11"/>
      <c r="D22" s="38" t="s">
        <v>37</v>
      </c>
      <c r="E22" s="8">
        <f>1400000/1.22</f>
        <v>1147540.9836065574</v>
      </c>
      <c r="F22" s="7">
        <v>1400000</v>
      </c>
      <c r="G22" s="8"/>
      <c r="H22" s="7"/>
      <c r="I22" s="13"/>
      <c r="J22" s="27"/>
    </row>
    <row r="23" spans="1:10" ht="220.5" customHeight="1" x14ac:dyDescent="0.25">
      <c r="A23" s="35" t="s">
        <v>11</v>
      </c>
      <c r="B23" s="12">
        <v>20</v>
      </c>
      <c r="C23" s="11"/>
      <c r="D23" s="38" t="s">
        <v>38</v>
      </c>
      <c r="E23" s="8">
        <v>240000</v>
      </c>
      <c r="F23" s="7">
        <f>E23*1.22</f>
        <v>292800</v>
      </c>
      <c r="G23" s="8">
        <v>240000</v>
      </c>
      <c r="H23" s="7">
        <f>G23*1.22</f>
        <v>292800</v>
      </c>
      <c r="I23" s="13" t="s">
        <v>39</v>
      </c>
      <c r="J23" s="27"/>
    </row>
    <row r="24" spans="1:10" ht="247.5" customHeight="1" x14ac:dyDescent="0.25">
      <c r="A24" s="35" t="s">
        <v>11</v>
      </c>
      <c r="B24" s="12">
        <v>21</v>
      </c>
      <c r="C24" s="11"/>
      <c r="D24" s="30" t="s">
        <v>40</v>
      </c>
      <c r="E24" s="8">
        <v>1000000</v>
      </c>
      <c r="F24" s="7">
        <f>E24*1.22</f>
        <v>1220000</v>
      </c>
      <c r="G24" s="8">
        <v>4600000</v>
      </c>
      <c r="H24" s="7">
        <f>G24*1.22</f>
        <v>5612000</v>
      </c>
      <c r="I24" s="13" t="s">
        <v>41</v>
      </c>
      <c r="J24" s="27"/>
    </row>
    <row r="25" spans="1:10" ht="123.95" customHeight="1" x14ac:dyDescent="0.25">
      <c r="A25" s="35" t="s">
        <v>11</v>
      </c>
      <c r="B25" s="12">
        <v>22</v>
      </c>
      <c r="C25" s="11"/>
      <c r="D25" s="30" t="s">
        <v>42</v>
      </c>
      <c r="E25" s="8">
        <f t="shared" ref="E25:G26" si="2">+F25/1.22</f>
        <v>81967.213114754093</v>
      </c>
      <c r="F25" s="7">
        <v>100000</v>
      </c>
      <c r="G25" s="8">
        <f t="shared" si="2"/>
        <v>81967.213114754093</v>
      </c>
      <c r="H25" s="7">
        <v>100000</v>
      </c>
      <c r="I25" s="12" t="s">
        <v>43</v>
      </c>
      <c r="J25" s="13"/>
    </row>
    <row r="26" spans="1:10" ht="123.95" customHeight="1" x14ac:dyDescent="0.25">
      <c r="A26" s="35" t="s">
        <v>11</v>
      </c>
      <c r="B26" s="12">
        <v>23</v>
      </c>
      <c r="C26" s="11"/>
      <c r="D26" s="30" t="s">
        <v>44</v>
      </c>
      <c r="E26" s="8">
        <f t="shared" si="2"/>
        <v>67213.114754098366</v>
      </c>
      <c r="F26" s="7">
        <v>82000</v>
      </c>
      <c r="G26" s="8">
        <f t="shared" ref="G26" si="3">+H26/1.22</f>
        <v>67213.114754098366</v>
      </c>
      <c r="H26" s="7">
        <v>82000</v>
      </c>
      <c r="I26" s="12" t="s">
        <v>43</v>
      </c>
      <c r="J26" s="27"/>
    </row>
    <row r="27" spans="1:10" ht="123.95" customHeight="1" x14ac:dyDescent="0.25">
      <c r="A27" s="35" t="s">
        <v>11</v>
      </c>
      <c r="B27" s="12">
        <v>24</v>
      </c>
      <c r="C27" s="11"/>
      <c r="D27" s="30" t="s">
        <v>98</v>
      </c>
      <c r="E27" s="8">
        <v>62000</v>
      </c>
      <c r="F27" s="7">
        <f>+E27*1.22</f>
        <v>75640</v>
      </c>
      <c r="G27" s="8">
        <v>62000</v>
      </c>
      <c r="H27" s="7">
        <f>+G27*1.22</f>
        <v>75640</v>
      </c>
      <c r="I27" s="13" t="s">
        <v>99</v>
      </c>
      <c r="J27" s="13"/>
    </row>
    <row r="28" spans="1:10" ht="116.25" x14ac:dyDescent="0.25">
      <c r="A28" s="35" t="s">
        <v>11</v>
      </c>
      <c r="B28" s="12">
        <v>25</v>
      </c>
      <c r="C28" s="11"/>
      <c r="D28" s="30" t="s">
        <v>45</v>
      </c>
      <c r="E28" s="8">
        <f t="shared" ref="E28:E43" si="4">+F28/1.22</f>
        <v>1639344.262295082</v>
      </c>
      <c r="F28" s="7">
        <v>2000000</v>
      </c>
      <c r="G28" s="8"/>
      <c r="H28" s="7"/>
      <c r="I28" s="13" t="s">
        <v>46</v>
      </c>
      <c r="J28" s="4"/>
    </row>
    <row r="29" spans="1:10" ht="123.95" customHeight="1" x14ac:dyDescent="0.25">
      <c r="A29" s="35" t="s">
        <v>11</v>
      </c>
      <c r="B29" s="12">
        <v>26</v>
      </c>
      <c r="C29" s="11"/>
      <c r="D29" s="30" t="s">
        <v>100</v>
      </c>
      <c r="E29" s="8">
        <v>120000</v>
      </c>
      <c r="F29" s="7">
        <f>E29*1.22</f>
        <v>146400</v>
      </c>
      <c r="G29" s="8"/>
      <c r="H29" s="7"/>
      <c r="I29" s="15" t="s">
        <v>101</v>
      </c>
      <c r="J29" s="4"/>
    </row>
    <row r="30" spans="1:10" ht="180.75" customHeight="1" x14ac:dyDescent="0.25">
      <c r="A30" s="35" t="s">
        <v>11</v>
      </c>
      <c r="B30" s="12">
        <v>27</v>
      </c>
      <c r="C30" s="11"/>
      <c r="D30" s="30" t="s">
        <v>47</v>
      </c>
      <c r="E30" s="8">
        <f t="shared" si="4"/>
        <v>819672.13114754099</v>
      </c>
      <c r="F30" s="7">
        <v>1000000</v>
      </c>
      <c r="G30" s="8"/>
      <c r="H30" s="7"/>
      <c r="I30" s="13" t="s">
        <v>46</v>
      </c>
      <c r="J30" s="27"/>
    </row>
    <row r="31" spans="1:10" ht="255" customHeight="1" x14ac:dyDescent="0.25">
      <c r="A31" s="35" t="s">
        <v>11</v>
      </c>
      <c r="B31" s="12">
        <v>28</v>
      </c>
      <c r="C31" s="11"/>
      <c r="D31" s="30" t="s">
        <v>48</v>
      </c>
      <c r="E31" s="8">
        <v>80000</v>
      </c>
      <c r="F31" s="7">
        <f>E31*1.22</f>
        <v>97600</v>
      </c>
      <c r="G31" s="8"/>
      <c r="H31" s="7"/>
      <c r="I31" s="12"/>
      <c r="J31" s="12"/>
    </row>
    <row r="32" spans="1:10" ht="366.95" customHeight="1" x14ac:dyDescent="0.25">
      <c r="A32" s="35" t="s">
        <v>11</v>
      </c>
      <c r="B32" s="12">
        <v>29</v>
      </c>
      <c r="C32" s="11"/>
      <c r="D32" s="53" t="s">
        <v>49</v>
      </c>
      <c r="E32" s="48">
        <v>70000</v>
      </c>
      <c r="F32" s="49">
        <f>E32*1.22</f>
        <v>85400</v>
      </c>
      <c r="G32" s="48">
        <v>70000</v>
      </c>
      <c r="H32" s="49">
        <f>G32*1.22</f>
        <v>85400</v>
      </c>
      <c r="I32" s="50" t="s">
        <v>50</v>
      </c>
      <c r="J32" s="12"/>
    </row>
    <row r="33" spans="1:10" ht="123.95" customHeight="1" x14ac:dyDescent="0.25">
      <c r="A33" s="35" t="s">
        <v>11</v>
      </c>
      <c r="B33" s="12">
        <v>30</v>
      </c>
      <c r="C33" s="11"/>
      <c r="D33" s="30" t="s">
        <v>51</v>
      </c>
      <c r="E33" s="8">
        <f t="shared" si="4"/>
        <v>73770.491803278695</v>
      </c>
      <c r="F33" s="7">
        <v>90000</v>
      </c>
      <c r="G33" s="8"/>
      <c r="H33" s="7"/>
      <c r="I33" s="12"/>
      <c r="J33" s="12"/>
    </row>
    <row r="34" spans="1:10" ht="409.6" customHeight="1" x14ac:dyDescent="0.25">
      <c r="A34" s="35" t="s">
        <v>11</v>
      </c>
      <c r="B34" s="12">
        <v>31</v>
      </c>
      <c r="C34" s="11"/>
      <c r="D34" s="30" t="s">
        <v>52</v>
      </c>
      <c r="E34" s="8">
        <f t="shared" si="4"/>
        <v>65573.770491803283</v>
      </c>
      <c r="F34" s="7">
        <v>80000</v>
      </c>
      <c r="G34" s="22"/>
      <c r="H34" s="20"/>
      <c r="I34" s="18"/>
      <c r="J34" s="18"/>
    </row>
    <row r="35" spans="1:10" ht="123.95" customHeight="1" x14ac:dyDescent="0.25">
      <c r="A35" s="35" t="s">
        <v>11</v>
      </c>
      <c r="B35" s="12">
        <v>32</v>
      </c>
      <c r="C35" s="11"/>
      <c r="D35" s="30" t="s">
        <v>53</v>
      </c>
      <c r="E35" s="8">
        <f t="shared" si="4"/>
        <v>81967.213114754093</v>
      </c>
      <c r="F35" s="39">
        <v>100000</v>
      </c>
      <c r="G35" s="8"/>
      <c r="H35" s="39"/>
      <c r="I35" s="12" t="s">
        <v>54</v>
      </c>
      <c r="J35" s="12"/>
    </row>
    <row r="36" spans="1:10" ht="123.95" customHeight="1" x14ac:dyDescent="0.25">
      <c r="A36" s="35" t="s">
        <v>11</v>
      </c>
      <c r="B36" s="12">
        <v>33</v>
      </c>
      <c r="C36" s="11"/>
      <c r="D36" s="30" t="s">
        <v>55</v>
      </c>
      <c r="E36" s="40">
        <f>F36/1.22</f>
        <v>245901.63934426231</v>
      </c>
      <c r="F36" s="39">
        <v>300000</v>
      </c>
      <c r="G36" s="40">
        <f>H36/1.22</f>
        <v>81967.213114754093</v>
      </c>
      <c r="H36" s="39">
        <v>100000</v>
      </c>
      <c r="I36" s="12"/>
      <c r="J36" s="4"/>
    </row>
    <row r="37" spans="1:10" ht="123.95" customHeight="1" x14ac:dyDescent="0.25">
      <c r="A37" s="35" t="s">
        <v>11</v>
      </c>
      <c r="B37" s="12">
        <v>34</v>
      </c>
      <c r="C37" s="11"/>
      <c r="D37" s="30" t="s">
        <v>56</v>
      </c>
      <c r="E37" s="8">
        <f t="shared" ref="E37" si="5">+F37/1.22</f>
        <v>327868.85245901637</v>
      </c>
      <c r="F37" s="7">
        <v>400000</v>
      </c>
      <c r="G37" s="4"/>
      <c r="H37" s="6"/>
      <c r="I37" s="12"/>
      <c r="J37" s="12"/>
    </row>
    <row r="38" spans="1:10" ht="123.95" customHeight="1" x14ac:dyDescent="0.25">
      <c r="A38" s="35" t="s">
        <v>11</v>
      </c>
      <c r="B38" s="12">
        <v>35</v>
      </c>
      <c r="C38" s="11"/>
      <c r="D38" s="53" t="s">
        <v>57</v>
      </c>
      <c r="E38" s="8">
        <v>300000</v>
      </c>
      <c r="F38" s="7">
        <f>+E38*1.22</f>
        <v>366000</v>
      </c>
      <c r="G38" s="8">
        <v>300000</v>
      </c>
      <c r="H38" s="7">
        <f>300000*1.22</f>
        <v>366000</v>
      </c>
      <c r="I38" s="27"/>
      <c r="J38" s="27"/>
    </row>
    <row r="39" spans="1:10" ht="123.95" customHeight="1" x14ac:dyDescent="0.25">
      <c r="A39" s="35" t="s">
        <v>11</v>
      </c>
      <c r="B39" s="12">
        <v>36</v>
      </c>
      <c r="C39" s="11"/>
      <c r="D39" s="53" t="s">
        <v>58</v>
      </c>
      <c r="E39" s="8">
        <v>40000</v>
      </c>
      <c r="F39" s="7">
        <f>+E39*1.22</f>
        <v>48800</v>
      </c>
      <c r="G39" s="8"/>
      <c r="H39" s="7"/>
      <c r="I39" s="12"/>
      <c r="J39" s="12"/>
    </row>
    <row r="40" spans="1:10" ht="123.95" customHeight="1" x14ac:dyDescent="0.25">
      <c r="A40" s="35" t="s">
        <v>11</v>
      </c>
      <c r="B40" s="12">
        <v>37</v>
      </c>
      <c r="C40" s="11"/>
      <c r="D40" s="53" t="s">
        <v>59</v>
      </c>
      <c r="E40" s="48">
        <f t="shared" si="4"/>
        <v>49180.327868852459</v>
      </c>
      <c r="F40" s="49">
        <v>60000</v>
      </c>
      <c r="G40" s="43"/>
      <c r="H40" s="44"/>
      <c r="I40" s="27"/>
      <c r="J40" s="12"/>
    </row>
    <row r="41" spans="1:10" ht="69.75" x14ac:dyDescent="0.25">
      <c r="A41" s="35" t="s">
        <v>11</v>
      </c>
      <c r="B41" s="12">
        <v>38</v>
      </c>
      <c r="C41" s="11"/>
      <c r="D41" s="30" t="s">
        <v>60</v>
      </c>
      <c r="E41" s="8">
        <f>1100000/1.22</f>
        <v>901639.34426229505</v>
      </c>
      <c r="F41" s="7">
        <v>1100000</v>
      </c>
      <c r="G41" s="8"/>
      <c r="H41" s="7"/>
      <c r="I41" s="12"/>
      <c r="J41" s="12"/>
    </row>
    <row r="42" spans="1:10" ht="67.5" customHeight="1" x14ac:dyDescent="0.25">
      <c r="A42" s="35" t="s">
        <v>11</v>
      </c>
      <c r="B42" s="12">
        <v>39</v>
      </c>
      <c r="C42" s="11"/>
      <c r="D42" s="53" t="s">
        <v>61</v>
      </c>
      <c r="E42" s="8">
        <f>50000/1.22</f>
        <v>40983.606557377047</v>
      </c>
      <c r="F42" s="7">
        <v>50000</v>
      </c>
      <c r="G42" s="8"/>
      <c r="H42" s="7"/>
      <c r="I42" s="27"/>
      <c r="J42" s="12"/>
    </row>
    <row r="43" spans="1:10" ht="123.95" customHeight="1" x14ac:dyDescent="0.25">
      <c r="A43" s="35" t="s">
        <v>11</v>
      </c>
      <c r="B43" s="12">
        <v>40</v>
      </c>
      <c r="C43" s="11"/>
      <c r="D43" s="30" t="s">
        <v>62</v>
      </c>
      <c r="E43" s="8">
        <f t="shared" si="4"/>
        <v>40983.606557377047</v>
      </c>
      <c r="F43" s="7">
        <v>50000</v>
      </c>
      <c r="G43" s="8">
        <f t="shared" ref="G43" si="6">+H43/1.22</f>
        <v>40983.606557377047</v>
      </c>
      <c r="H43" s="7">
        <v>50000</v>
      </c>
      <c r="I43" s="12"/>
      <c r="J43" s="12"/>
    </row>
    <row r="44" spans="1:10" ht="252.75" customHeight="1" x14ac:dyDescent="0.25">
      <c r="A44" s="35" t="s">
        <v>11</v>
      </c>
      <c r="B44" s="12">
        <v>41</v>
      </c>
      <c r="C44" s="11"/>
      <c r="D44" s="30" t="s">
        <v>63</v>
      </c>
      <c r="E44" s="8">
        <v>1000000</v>
      </c>
      <c r="F44" s="7">
        <f>+E44*1.22</f>
        <v>1220000</v>
      </c>
      <c r="G44" s="8">
        <v>1000000</v>
      </c>
      <c r="H44" s="7">
        <f>+G44*1.22</f>
        <v>1220000</v>
      </c>
      <c r="I44" s="12"/>
      <c r="J44" s="12"/>
    </row>
    <row r="45" spans="1:10" ht="150" customHeight="1" x14ac:dyDescent="0.25">
      <c r="A45" s="35" t="s">
        <v>11</v>
      </c>
      <c r="B45" s="12">
        <v>42</v>
      </c>
      <c r="C45" s="11"/>
      <c r="D45" s="53" t="s">
        <v>64</v>
      </c>
      <c r="E45" s="8">
        <v>5000000</v>
      </c>
      <c r="F45" s="7">
        <f>+E45*1.22</f>
        <v>6100000</v>
      </c>
      <c r="G45" s="8"/>
      <c r="H45" s="7"/>
      <c r="I45" s="17"/>
      <c r="J45" s="19"/>
    </row>
    <row r="46" spans="1:10" ht="67.5" customHeight="1" x14ac:dyDescent="0.25">
      <c r="A46" s="35" t="s">
        <v>11</v>
      </c>
      <c r="B46" s="12">
        <v>43</v>
      </c>
      <c r="C46" s="11"/>
      <c r="D46" s="53" t="s">
        <v>65</v>
      </c>
      <c r="E46" s="8"/>
      <c r="F46" s="7"/>
      <c r="G46" s="8">
        <f>+H46/1.22</f>
        <v>204918.03278688525</v>
      </c>
      <c r="H46" s="7">
        <v>250000</v>
      </c>
      <c r="I46" s="16" t="s">
        <v>66</v>
      </c>
      <c r="J46" s="18" t="s">
        <v>67</v>
      </c>
    </row>
    <row r="47" spans="1:10" ht="57.75" customHeight="1" x14ac:dyDescent="0.25">
      <c r="A47" s="35" t="s">
        <v>11</v>
      </c>
      <c r="B47" s="12">
        <v>44</v>
      </c>
      <c r="C47" s="11"/>
      <c r="D47" s="53" t="s">
        <v>68</v>
      </c>
      <c r="E47" s="8"/>
      <c r="F47" s="7"/>
      <c r="G47" s="8">
        <v>190000</v>
      </c>
      <c r="H47" s="7">
        <f>+G47*1.22</f>
        <v>231800</v>
      </c>
      <c r="I47" s="16" t="s">
        <v>69</v>
      </c>
      <c r="J47" s="18" t="s">
        <v>70</v>
      </c>
    </row>
    <row r="48" spans="1:10" ht="69.75" x14ac:dyDescent="0.25">
      <c r="A48" s="35" t="s">
        <v>11</v>
      </c>
      <c r="B48" s="12">
        <v>45</v>
      </c>
      <c r="C48" s="11"/>
      <c r="D48" s="53" t="s">
        <v>71</v>
      </c>
      <c r="E48" s="8">
        <v>130000</v>
      </c>
      <c r="F48" s="7">
        <f>+E48*1.22</f>
        <v>158600</v>
      </c>
      <c r="G48" s="4"/>
      <c r="H48" s="7"/>
      <c r="I48" s="21" t="s">
        <v>72</v>
      </c>
      <c r="J48" s="18"/>
    </row>
    <row r="49" spans="1:164" ht="180.6" customHeight="1" x14ac:dyDescent="0.25">
      <c r="A49" s="35" t="s">
        <v>11</v>
      </c>
      <c r="B49" s="12">
        <v>46</v>
      </c>
      <c r="C49" s="11"/>
      <c r="D49" s="30" t="s">
        <v>73</v>
      </c>
      <c r="E49" s="4"/>
      <c r="F49" s="7"/>
      <c r="G49" s="28">
        <f>H49/1.04</f>
        <v>375000</v>
      </c>
      <c r="H49" s="7">
        <v>390000</v>
      </c>
      <c r="I49" s="16" t="s">
        <v>74</v>
      </c>
      <c r="J49" s="18" t="s">
        <v>70</v>
      </c>
    </row>
    <row r="50" spans="1:164" ht="63.75" customHeight="1" x14ac:dyDescent="0.25">
      <c r="A50" s="35" t="s">
        <v>11</v>
      </c>
      <c r="B50" s="12">
        <v>47</v>
      </c>
      <c r="C50" s="11"/>
      <c r="D50" s="30" t="s">
        <v>75</v>
      </c>
      <c r="E50" s="4"/>
      <c r="F50" s="7"/>
      <c r="G50" s="8">
        <f>+H50/1.22</f>
        <v>50000</v>
      </c>
      <c r="H50" s="7">
        <v>61000</v>
      </c>
      <c r="I50" s="12"/>
      <c r="J50" s="15" t="s">
        <v>76</v>
      </c>
    </row>
    <row r="51" spans="1:164" ht="63.75" customHeight="1" x14ac:dyDescent="0.25">
      <c r="A51" s="35" t="s">
        <v>11</v>
      </c>
      <c r="B51" s="12">
        <v>48</v>
      </c>
      <c r="C51" s="11"/>
      <c r="D51" s="30" t="s">
        <v>77</v>
      </c>
      <c r="E51" s="4"/>
      <c r="F51" s="7"/>
      <c r="G51" s="8">
        <f>H51/1.04</f>
        <v>298000</v>
      </c>
      <c r="H51" s="29">
        <v>309920</v>
      </c>
      <c r="I51" s="12" t="s">
        <v>74</v>
      </c>
      <c r="J51" s="15" t="s">
        <v>78</v>
      </c>
    </row>
    <row r="52" spans="1:164" ht="282.75" customHeight="1" x14ac:dyDescent="0.25">
      <c r="A52" s="35" t="s">
        <v>11</v>
      </c>
      <c r="B52" s="12">
        <v>49</v>
      </c>
      <c r="C52" s="11"/>
      <c r="D52" s="30" t="s">
        <v>79</v>
      </c>
      <c r="E52" s="8">
        <f>F52/1.04</f>
        <v>125000</v>
      </c>
      <c r="F52" s="7">
        <v>130000</v>
      </c>
      <c r="G52" s="8">
        <f>H52/1.04</f>
        <v>125000</v>
      </c>
      <c r="H52" s="7">
        <v>130000</v>
      </c>
      <c r="I52" s="31" t="s">
        <v>80</v>
      </c>
      <c r="J52" s="14" t="s">
        <v>78</v>
      </c>
    </row>
    <row r="53" spans="1:164" s="4" customFormat="1" ht="180" customHeight="1" x14ac:dyDescent="0.25">
      <c r="A53" s="35" t="s">
        <v>11</v>
      </c>
      <c r="B53" s="12">
        <v>50</v>
      </c>
      <c r="C53" s="11"/>
      <c r="D53" s="30" t="s">
        <v>81</v>
      </c>
      <c r="E53" s="8">
        <v>270000</v>
      </c>
      <c r="F53" s="7">
        <f>E53*1.04</f>
        <v>280800</v>
      </c>
      <c r="G53" s="8"/>
      <c r="H53" s="7"/>
      <c r="I53" s="12" t="s">
        <v>74</v>
      </c>
      <c r="J53" s="14" t="s">
        <v>78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 s="34"/>
    </row>
    <row r="54" spans="1:164" ht="279" customHeight="1" x14ac:dyDescent="0.25">
      <c r="A54" s="35" t="s">
        <v>11</v>
      </c>
      <c r="B54" s="12">
        <v>51</v>
      </c>
      <c r="C54" s="11"/>
      <c r="D54" s="53" t="s">
        <v>82</v>
      </c>
      <c r="E54" s="8">
        <f>F54/1.22</f>
        <v>165573.77049180327</v>
      </c>
      <c r="F54" s="7">
        <v>202000</v>
      </c>
      <c r="G54" s="8"/>
      <c r="H54" s="7"/>
      <c r="I54" s="27"/>
      <c r="J54" s="14"/>
    </row>
    <row r="55" spans="1:164" ht="279" customHeight="1" x14ac:dyDescent="0.25">
      <c r="A55" s="35" t="s">
        <v>11</v>
      </c>
      <c r="B55" s="12">
        <v>52</v>
      </c>
      <c r="C55" s="11"/>
      <c r="D55" s="53" t="s">
        <v>83</v>
      </c>
      <c r="E55" s="8">
        <f>+F55/1.22</f>
        <v>83606.557377049176</v>
      </c>
      <c r="F55" s="7">
        <f>51000+51000</f>
        <v>102000</v>
      </c>
      <c r="G55" s="8">
        <f>+H55/1.22</f>
        <v>83606.557377049176</v>
      </c>
      <c r="H55" s="7">
        <f>51000+51000</f>
        <v>102000</v>
      </c>
      <c r="I55" s="46"/>
      <c r="J55" s="14"/>
    </row>
    <row r="56" spans="1:164" ht="279" customHeight="1" x14ac:dyDescent="0.25">
      <c r="A56" s="35" t="s">
        <v>11</v>
      </c>
      <c r="B56" s="12">
        <v>53</v>
      </c>
      <c r="C56" s="11"/>
      <c r="D56" s="30" t="s">
        <v>84</v>
      </c>
      <c r="E56" s="8">
        <f>+F56/1.22</f>
        <v>40983.606557377047</v>
      </c>
      <c r="F56" s="7">
        <v>50000</v>
      </c>
      <c r="G56" s="8">
        <f>+H56/1.22</f>
        <v>40983.606557377047</v>
      </c>
      <c r="H56" s="7">
        <v>50000</v>
      </c>
      <c r="I56" s="12"/>
      <c r="J56" s="14"/>
    </row>
    <row r="57" spans="1:164" ht="89.25" customHeight="1" x14ac:dyDescent="0.25">
      <c r="A57" s="35" t="s">
        <v>11</v>
      </c>
      <c r="B57" s="12">
        <v>54</v>
      </c>
      <c r="C57" s="11"/>
      <c r="D57" s="30" t="s">
        <v>85</v>
      </c>
      <c r="E57" s="8">
        <v>5000000</v>
      </c>
      <c r="F57" s="7">
        <f>E57*1.22</f>
        <v>6100000</v>
      </c>
      <c r="G57" s="8"/>
      <c r="H57" s="7"/>
      <c r="I57" s="16"/>
      <c r="J57" s="23" t="s">
        <v>86</v>
      </c>
    </row>
    <row r="58" spans="1:164" ht="127.5" customHeight="1" x14ac:dyDescent="0.25">
      <c r="E58" s="3"/>
      <c r="F58" s="3"/>
      <c r="G58" s="3"/>
      <c r="H58" s="3"/>
    </row>
    <row r="59" spans="1:164" ht="72" customHeight="1" x14ac:dyDescent="0.25">
      <c r="A59" s="54" t="s">
        <v>87</v>
      </c>
      <c r="B59" s="54"/>
      <c r="C59" s="54"/>
      <c r="D59" s="54"/>
      <c r="E59" s="3"/>
      <c r="F59" s="3"/>
      <c r="G59" s="3"/>
      <c r="H59" s="3"/>
    </row>
    <row r="60" spans="1:164" ht="84" customHeight="1" x14ac:dyDescent="0.25">
      <c r="A60" s="55" t="s">
        <v>88</v>
      </c>
      <c r="B60" s="55"/>
      <c r="C60" s="55"/>
      <c r="D60" s="55"/>
      <c r="E60" s="3"/>
      <c r="F60" s="3"/>
      <c r="G60" s="3"/>
      <c r="H60" s="3"/>
    </row>
    <row r="61" spans="1:164" ht="75.75" customHeight="1" x14ac:dyDescent="0.25">
      <c r="A61" s="56" t="s">
        <v>89</v>
      </c>
      <c r="B61" s="56"/>
      <c r="C61" s="56"/>
      <c r="D61" s="56"/>
      <c r="E61" s="3"/>
      <c r="F61" s="3"/>
      <c r="G61" s="3"/>
      <c r="H61" s="3"/>
    </row>
  </sheetData>
  <mergeCells count="11">
    <mergeCell ref="A59:D59"/>
    <mergeCell ref="A60:D60"/>
    <mergeCell ref="A61:D61"/>
    <mergeCell ref="J2:J3"/>
    <mergeCell ref="A1:I1"/>
    <mergeCell ref="I2:I3"/>
    <mergeCell ref="E2:H2"/>
    <mergeCell ref="C2:C3"/>
    <mergeCell ref="D2:D3"/>
    <mergeCell ref="B2:B3"/>
    <mergeCell ref="A2:A3"/>
  </mergeCells>
  <printOptions horizontalCentered="1"/>
  <pageMargins left="0" right="0" top="0.42777777777777776" bottom="0.45833333333333331" header="0.31496062992125984" footer="0.31496062992125984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P15"/>
  <sheetViews>
    <sheetView workbookViewId="0">
      <selection activeCell="K15" sqref="K15"/>
    </sheetView>
  </sheetViews>
  <sheetFormatPr defaultRowHeight="15" x14ac:dyDescent="0.25"/>
  <cols>
    <col min="7" max="7" width="18.7109375" bestFit="1" customWidth="1"/>
    <col min="10" max="10" width="12.140625" bestFit="1" customWidth="1"/>
    <col min="11" max="11" width="13.5703125" customWidth="1"/>
  </cols>
  <sheetData>
    <row r="4" spans="7:16" x14ac:dyDescent="0.25">
      <c r="G4" t="s">
        <v>90</v>
      </c>
      <c r="I4" t="s">
        <v>91</v>
      </c>
      <c r="K4" t="s">
        <v>92</v>
      </c>
      <c r="P4" t="s">
        <v>93</v>
      </c>
    </row>
    <row r="5" spans="7:16" ht="23.25" x14ac:dyDescent="0.25">
      <c r="G5" s="5">
        <v>133277.82999999999</v>
      </c>
      <c r="I5">
        <v>1246443</v>
      </c>
      <c r="J5" t="s">
        <v>94</v>
      </c>
      <c r="K5">
        <f>K15*1.22</f>
        <v>413061.5</v>
      </c>
      <c r="P5">
        <v>1633277.83</v>
      </c>
    </row>
    <row r="6" spans="7:16" x14ac:dyDescent="0.25">
      <c r="H6" s="26">
        <v>0.22</v>
      </c>
      <c r="I6">
        <f>I5*25/100</f>
        <v>311610.75</v>
      </c>
      <c r="K6">
        <f>K5*25/100</f>
        <v>103265.375</v>
      </c>
    </row>
    <row r="8" spans="7:16" x14ac:dyDescent="0.25">
      <c r="G8" s="25">
        <f>G5+I6</f>
        <v>444888.57999999996</v>
      </c>
      <c r="K8" s="25">
        <f>G8+K6</f>
        <v>548153.95499999996</v>
      </c>
    </row>
    <row r="15" spans="7:16" x14ac:dyDescent="0.25">
      <c r="K15">
        <v>338575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8E00B255282A4BABC4F9CE32C94BC0" ma:contentTypeVersion="2" ma:contentTypeDescription="Creare un nuovo documento." ma:contentTypeScope="" ma:versionID="80e30c79a13702c9e7de5cc033418deb">
  <xsd:schema xmlns:xsd="http://www.w3.org/2001/XMLSchema" xmlns:xs="http://www.w3.org/2001/XMLSchema" xmlns:p="http://schemas.microsoft.com/office/2006/metadata/properties" xmlns:ns2="dec375ad-eb19-4050-b11c-cddd81594908" targetNamespace="http://schemas.microsoft.com/office/2006/metadata/properties" ma:root="true" ma:fieldsID="8e456f7dc8b2eb51e8799310a6d65d39" ns2:_="">
    <xsd:import namespace="dec375ad-eb19-4050-b11c-cddd815949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75ad-eb19-4050-b11c-cddd815949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0869F-8A51-4C8C-9396-816FAC951C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C27522-0F3E-463D-B110-E51D871EE04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dec375ad-eb19-4050-b11c-cddd8159490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28CDF3-703B-4005-A342-64D3DE924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c375ad-eb19-4050-b11c-cddd815949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forniture e Servizi SpI </vt:lpstr>
      <vt:lpstr>Foglio1</vt:lpstr>
      <vt:lpstr>'SCHEDA forniture e Servizi SpI 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m.giusto@giustizia-amministrativa.it</dc:creator>
  <cp:keywords/>
  <dc:description/>
  <cp:lastModifiedBy>COSTANZO Pasqualina</cp:lastModifiedBy>
  <cp:revision/>
  <dcterms:created xsi:type="dcterms:W3CDTF">2018-03-06T12:33:19Z</dcterms:created>
  <dcterms:modified xsi:type="dcterms:W3CDTF">2021-10-14T05:45:02Z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0x010100128E00B255282A4BABC4F9CE32C94BC0</vt:lpwstr>
  </property>
</Properties>
</file>